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00" activeTab="0"/>
  </bookViews>
  <sheets>
    <sheet name="Income Tax" sheetId="1" r:id="rId1"/>
  </sheets>
  <definedNames/>
  <calcPr fullCalcOnLoad="1"/>
</workbook>
</file>

<file path=xl/comments1.xml><?xml version="1.0" encoding="utf-8"?>
<comments xmlns="http://schemas.openxmlformats.org/spreadsheetml/2006/main">
  <authors>
    <author>ajay.tv</author>
  </authors>
  <commentList>
    <comment ref="E27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Tax payable on this income</t>
        </r>
      </text>
    </comment>
    <comment ref="E30" authorId="0">
      <text>
        <r>
          <rPr>
            <b/>
            <sz val="9"/>
            <rFont val="Tahoma"/>
            <family val="2"/>
          </rPr>
          <t>Please select here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Please select here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<sst xmlns="http://schemas.openxmlformats.org/spreadsheetml/2006/main" count="102" uniqueCount="74">
  <si>
    <t>Particulars</t>
  </si>
  <si>
    <t>Details</t>
  </si>
  <si>
    <t>Type</t>
  </si>
  <si>
    <t>Amount in Rs.</t>
  </si>
  <si>
    <t>Income Tax Payee Type</t>
  </si>
  <si>
    <t>Male</t>
  </si>
  <si>
    <t>Salary, Bonus, Allowances, Other income etc</t>
  </si>
  <si>
    <t xml:space="preserve">Input </t>
  </si>
  <si>
    <t>Gross Income - Exemptions</t>
  </si>
  <si>
    <t>Output</t>
  </si>
  <si>
    <t>Tax Benefit u/s 24</t>
  </si>
  <si>
    <t>Taxable Income</t>
  </si>
  <si>
    <t>Tax Slab</t>
  </si>
  <si>
    <t xml:space="preserve">Slab Income </t>
  </si>
  <si>
    <t>Tax Rate</t>
  </si>
  <si>
    <t>Tax Amount</t>
  </si>
  <si>
    <t>10,00,000+</t>
  </si>
  <si>
    <t xml:space="preserve">Tax on Total Income </t>
  </si>
  <si>
    <t>Education Cess</t>
  </si>
  <si>
    <t>HRA Exemption Calculator</t>
  </si>
  <si>
    <t>City living in</t>
  </si>
  <si>
    <t>Metro</t>
  </si>
  <si>
    <t>Basic Salary + DA</t>
  </si>
  <si>
    <t>Input</t>
  </si>
  <si>
    <t>HRA Received</t>
  </si>
  <si>
    <t>Actual Rent Paid</t>
  </si>
  <si>
    <t>Least of the following will be HRA Exemption</t>
  </si>
  <si>
    <t>HRA Receieved</t>
  </si>
  <si>
    <t>% of Salary+DA (50%-Metro &amp; 40%-Non-metro)</t>
  </si>
  <si>
    <t>Rent paid in excess of 10 % of salary</t>
  </si>
  <si>
    <t>Tax Exemptions</t>
  </si>
  <si>
    <t>Age Creteria</t>
  </si>
  <si>
    <t>Income Exempted</t>
  </si>
  <si>
    <t>-</t>
  </si>
  <si>
    <t>Female</t>
  </si>
  <si>
    <t>Senior Citizens</t>
  </si>
  <si>
    <t>Very Senior Citizens</t>
  </si>
  <si>
    <t>Non-metro</t>
  </si>
  <si>
    <t>Male, Female, Sr. Citizen&gt;60, Very Sr. Citizen&gt;80</t>
  </si>
  <si>
    <t>HRA Exemptions u/s 10 A</t>
  </si>
  <si>
    <t>HRA Calculation below</t>
  </si>
  <si>
    <t>Deductions u/s 80 D</t>
  </si>
  <si>
    <t>Medical Insurance Premium (Self, Parents)</t>
  </si>
  <si>
    <t xml:space="preserve">Deductions u/s 80 C </t>
  </si>
  <si>
    <t>Gross Income (CTC)</t>
  </si>
  <si>
    <t>Professional Tax</t>
  </si>
  <si>
    <t>Tax Liability</t>
  </si>
  <si>
    <t>Net Income under Salaries</t>
  </si>
  <si>
    <t>Tax with Surcharge</t>
  </si>
  <si>
    <t>Surcharge</t>
  </si>
  <si>
    <t>Total Deductions/Benefits</t>
  </si>
  <si>
    <t>Interest Paid On Home Loan (Max 2 L)</t>
  </si>
  <si>
    <t>Deductions u/s 80 G</t>
  </si>
  <si>
    <t>Deductions u/s 80 E</t>
  </si>
  <si>
    <t>Interest Paid on Education Loan</t>
  </si>
  <si>
    <t>Interest Received on Savings Bank A/C</t>
  </si>
  <si>
    <t>Eligible Donations upto specified percentage</t>
  </si>
  <si>
    <t>Deductions u/s 80 CCD</t>
  </si>
  <si>
    <t>Investments in NPS (50 K Maximum)</t>
  </si>
  <si>
    <t>Deductions u/s 80 TTA</t>
  </si>
  <si>
    <t>Investments in PF, PPF, Ins, ELSS, NPS etc</t>
  </si>
  <si>
    <t>15% on Tax if Income &gt; Rs 1 Crore</t>
  </si>
  <si>
    <t>10% on Tax if Income &gt; Rs 50 lakhs &lt;Rs 1 Crore</t>
  </si>
  <si>
    <t xml:space="preserve"> After Tax Credit 87A</t>
  </si>
  <si>
    <t xml:space="preserve">Tax Credit Rebate u/s 87A </t>
  </si>
  <si>
    <t>Upto Rs. 12500 if Taxable Income &lt; Rs. 5 lakhs</t>
  </si>
  <si>
    <t>Income Tax Calculator FY 2019-20 (AY 2020-21)</t>
  </si>
  <si>
    <t>Chapter VIA</t>
  </si>
  <si>
    <t>Deductions u/s 80 DD</t>
  </si>
  <si>
    <t xml:space="preserve">Maintenance / Medical Treatment of Handicapped </t>
  </si>
  <si>
    <t>(Up to Rs 75000/-, if disability is less than 80%) (Up to Rs 125000/-, if disability is more than 80%)</t>
  </si>
  <si>
    <t>Standard Deduction u/s 16 (ia)</t>
  </si>
  <si>
    <t>Standard deduction</t>
  </si>
  <si>
    <t>Fixed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</si>
</sst>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_ * #,##0_ ;_ * \-#,##0_ ;_ * &quot;-&quot;??_ ;_ @_ "/>
    <numFmt numFmtId="179" formatCode="[$-4009]d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"/>
      <family val="2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indexed="53"/>
      <name val="Segoe U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sz val="22"/>
      <color indexed="56"/>
      <name val="Calibri"/>
      <family val="2"/>
    </font>
    <font>
      <b/>
      <sz val="16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C0000"/>
      <name val="Calibri"/>
      <family val="2"/>
    </font>
    <font>
      <sz val="11"/>
      <color rgb="FFCC0000"/>
      <name val="Calibri"/>
      <family val="2"/>
    </font>
    <font>
      <sz val="12"/>
      <color theme="1"/>
      <name val="Calibri"/>
      <family val="2"/>
    </font>
    <font>
      <sz val="12"/>
      <color theme="1" tint="0.34999001026153564"/>
      <name val="Calibri"/>
      <family val="2"/>
    </font>
    <font>
      <sz val="11"/>
      <color theme="9"/>
      <name val="Segoe UI"/>
      <family val="2"/>
    </font>
    <font>
      <b/>
      <sz val="12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22"/>
      <color theme="3"/>
      <name val="Calibri"/>
      <family val="2"/>
    </font>
    <font>
      <b/>
      <sz val="16"/>
      <color theme="9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medium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medium">
        <color theme="1" tint="0.49998000264167786"/>
      </right>
      <top>
        <color indexed="63"/>
      </top>
      <bottom style="hair">
        <color theme="1" tint="0.49998000264167786"/>
      </bottom>
    </border>
    <border>
      <left style="medium">
        <color theme="1" tint="0.49998000264167786"/>
      </left>
      <right>
        <color indexed="63"/>
      </right>
      <top style="hair">
        <color theme="1" tint="0.49998000264167786"/>
      </top>
      <bottom style="medium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medium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0" fillId="0" borderId="0" xfId="42" applyNumberFormat="1" applyFont="1" applyAlignment="1">
      <alignment vertical="center"/>
    </xf>
    <xf numFmtId="0" fontId="5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9" fontId="0" fillId="0" borderId="0" xfId="0" applyNumberFormat="1" applyFont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right" vertical="center"/>
    </xf>
    <xf numFmtId="178" fontId="56" fillId="0" borderId="10" xfId="42" applyNumberFormat="1" applyFont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9" fontId="56" fillId="0" borderId="10" xfId="0" applyNumberFormat="1" applyFont="1" applyBorder="1" applyAlignment="1">
      <alignment vertical="center"/>
    </xf>
    <xf numFmtId="9" fontId="56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178" fontId="55" fillId="0" borderId="0" xfId="42" applyNumberFormat="1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 applyProtection="1">
      <alignment vertical="center"/>
      <protection/>
    </xf>
    <xf numFmtId="0" fontId="57" fillId="33" borderId="12" xfId="0" applyFont="1" applyFill="1" applyBorder="1" applyAlignment="1" applyProtection="1">
      <alignment vertical="center"/>
      <protection/>
    </xf>
    <xf numFmtId="0" fontId="57" fillId="33" borderId="13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14" xfId="0" applyFont="1" applyFill="1" applyBorder="1" applyAlignment="1" applyProtection="1">
      <alignment vertical="center"/>
      <protection/>
    </xf>
    <xf numFmtId="0" fontId="57" fillId="33" borderId="15" xfId="0" applyFont="1" applyFill="1" applyBorder="1" applyAlignment="1" applyProtection="1">
      <alignment vertical="center"/>
      <protection/>
    </xf>
    <xf numFmtId="0" fontId="57" fillId="33" borderId="16" xfId="0" applyFont="1" applyFill="1" applyBorder="1" applyAlignment="1" applyProtection="1">
      <alignment vertical="center"/>
      <protection/>
    </xf>
    <xf numFmtId="0" fontId="57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horizontal="right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right" vertical="center"/>
    </xf>
    <xf numFmtId="0" fontId="58" fillId="34" borderId="19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right" vertical="center"/>
    </xf>
    <xf numFmtId="0" fontId="58" fillId="34" borderId="21" xfId="0" applyFont="1" applyFill="1" applyBorder="1" applyAlignment="1">
      <alignment horizontal="right" vertical="center"/>
    </xf>
    <xf numFmtId="0" fontId="59" fillId="0" borderId="22" xfId="0" applyFont="1" applyFill="1" applyBorder="1" applyAlignment="1">
      <alignment vertical="center" wrapText="1"/>
    </xf>
    <xf numFmtId="178" fontId="56" fillId="0" borderId="22" xfId="42" applyNumberFormat="1" applyFont="1" applyBorder="1" applyAlignment="1">
      <alignment horizontal="left" vertical="center"/>
    </xf>
    <xf numFmtId="178" fontId="56" fillId="0" borderId="23" xfId="42" applyNumberFormat="1" applyFont="1" applyBorder="1" applyAlignment="1">
      <alignment vertical="center"/>
    </xf>
    <xf numFmtId="178" fontId="56" fillId="0" borderId="22" xfId="42" applyNumberFormat="1" applyFont="1" applyBorder="1" applyAlignment="1">
      <alignment horizontal="right" vertical="center"/>
    </xf>
    <xf numFmtId="178" fontId="59" fillId="0" borderId="23" xfId="42" applyNumberFormat="1" applyFont="1" applyBorder="1" applyAlignment="1">
      <alignment vertical="center"/>
    </xf>
    <xf numFmtId="0" fontId="56" fillId="0" borderId="22" xfId="0" applyFont="1" applyBorder="1" applyAlignment="1">
      <alignment horizontal="right" vertical="center"/>
    </xf>
    <xf numFmtId="43" fontId="56" fillId="0" borderId="23" xfId="42" applyNumberFormat="1" applyFont="1" applyBorder="1" applyAlignment="1">
      <alignment vertical="center"/>
    </xf>
    <xf numFmtId="0" fontId="58" fillId="34" borderId="22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right" vertical="center"/>
    </xf>
    <xf numFmtId="0" fontId="61" fillId="0" borderId="22" xfId="0" applyFont="1" applyFill="1" applyBorder="1" applyAlignment="1">
      <alignment vertical="center" wrapText="1"/>
    </xf>
    <xf numFmtId="178" fontId="60" fillId="0" borderId="23" xfId="42" applyNumberFormat="1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vertical="center"/>
    </xf>
    <xf numFmtId="0" fontId="55" fillId="0" borderId="25" xfId="0" applyFont="1" applyBorder="1" applyAlignment="1">
      <alignment horizontal="right" vertical="center"/>
    </xf>
    <xf numFmtId="178" fontId="56" fillId="0" borderId="26" xfId="42" applyNumberFormat="1" applyFont="1" applyBorder="1" applyAlignment="1">
      <alignment vertical="center"/>
    </xf>
    <xf numFmtId="0" fontId="58" fillId="34" borderId="22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/>
    </xf>
    <xf numFmtId="178" fontId="58" fillId="34" borderId="23" xfId="42" applyNumberFormat="1" applyFont="1" applyFill="1" applyBorder="1" applyAlignment="1">
      <alignment vertical="center"/>
    </xf>
    <xf numFmtId="0" fontId="58" fillId="34" borderId="25" xfId="0" applyFont="1" applyFill="1" applyBorder="1" applyAlignment="1">
      <alignment vertical="center"/>
    </xf>
    <xf numFmtId="0" fontId="58" fillId="34" borderId="25" xfId="0" applyFont="1" applyFill="1" applyBorder="1" applyAlignment="1">
      <alignment horizontal="right" vertical="center"/>
    </xf>
    <xf numFmtId="178" fontId="58" fillId="34" borderId="26" xfId="42" applyNumberFormat="1" applyFont="1" applyFill="1" applyBorder="1" applyAlignment="1">
      <alignment vertical="center"/>
    </xf>
    <xf numFmtId="0" fontId="58" fillId="34" borderId="23" xfId="0" applyFont="1" applyFill="1" applyBorder="1" applyAlignment="1">
      <alignment vertical="center" wrapText="1"/>
    </xf>
    <xf numFmtId="0" fontId="58" fillId="34" borderId="22" xfId="0" applyFont="1" applyFill="1" applyBorder="1" applyAlignment="1">
      <alignment horizontal="right" vertical="center"/>
    </xf>
    <xf numFmtId="9" fontId="58" fillId="34" borderId="10" xfId="0" applyNumberFormat="1" applyFont="1" applyFill="1" applyBorder="1" applyAlignment="1">
      <alignment horizontal="right" vertical="center"/>
    </xf>
    <xf numFmtId="0" fontId="58" fillId="34" borderId="24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0" fontId="58" fillId="34" borderId="22" xfId="0" applyFont="1" applyFill="1" applyBorder="1" applyAlignment="1">
      <alignment vertical="center"/>
    </xf>
    <xf numFmtId="3" fontId="58" fillId="34" borderId="23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178" fontId="56" fillId="0" borderId="27" xfId="42" applyNumberFormat="1" applyFont="1" applyBorder="1" applyAlignment="1">
      <alignment horizontal="center" vertical="center"/>
    </xf>
    <xf numFmtId="178" fontId="56" fillId="0" borderId="28" xfId="42" applyNumberFormat="1" applyFont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 wrapText="1"/>
    </xf>
    <xf numFmtId="0" fontId="61" fillId="0" borderId="32" xfId="0" applyFont="1" applyFill="1" applyBorder="1" applyAlignment="1">
      <alignment horizontal="left" vertical="center" wrapText="1"/>
    </xf>
    <xf numFmtId="0" fontId="56" fillId="0" borderId="33" xfId="0" applyFont="1" applyBorder="1" applyAlignment="1">
      <alignment horizontal="right" vertical="center"/>
    </xf>
    <xf numFmtId="0" fontId="56" fillId="0" borderId="34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3</xdr:row>
      <xdr:rowOff>0</xdr:rowOff>
    </xdr:from>
    <xdr:to>
      <xdr:col>2</xdr:col>
      <xdr:colOff>2457450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685800"/>
          <a:ext cx="3086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3"/>
  <sheetViews>
    <sheetView showGridLines="0" tabSelected="1" zoomScalePageLayoutView="0" workbookViewId="0" topLeftCell="A46">
      <selection activeCell="L72" sqref="L72"/>
    </sheetView>
  </sheetViews>
  <sheetFormatPr defaultColWidth="9.140625" defaultRowHeight="18" customHeight="1"/>
  <cols>
    <col min="1" max="1" width="3.00390625" style="1" customWidth="1"/>
    <col min="2" max="2" width="31.421875" style="1" customWidth="1"/>
    <col min="3" max="3" width="50.57421875" style="1" customWidth="1"/>
    <col min="4" max="4" width="14.28125" style="1" customWidth="1"/>
    <col min="5" max="5" width="14.8515625" style="1" bestFit="1" customWidth="1"/>
    <col min="6" max="6" width="13.421875" style="1" customWidth="1"/>
    <col min="7" max="16384" width="9.140625" style="1" customWidth="1"/>
  </cols>
  <sheetData>
    <row r="3" spans="2:5" ht="18" customHeight="1">
      <c r="B3" s="30"/>
      <c r="C3" s="22"/>
      <c r="D3" s="22"/>
      <c r="E3" s="23"/>
    </row>
    <row r="4" spans="2:5" ht="18" customHeight="1">
      <c r="B4" s="24"/>
      <c r="C4" s="25"/>
      <c r="D4" s="25"/>
      <c r="E4" s="26"/>
    </row>
    <row r="5" spans="2:5" ht="18" customHeight="1">
      <c r="B5" s="24"/>
      <c r="C5" s="25"/>
      <c r="D5" s="25"/>
      <c r="E5" s="26"/>
    </row>
    <row r="6" spans="2:5" ht="18" customHeight="1">
      <c r="B6" s="24"/>
      <c r="C6" s="25"/>
      <c r="D6" s="25"/>
      <c r="E6" s="26"/>
    </row>
    <row r="7" spans="2:5" ht="18" customHeight="1">
      <c r="B7" s="27"/>
      <c r="C7" s="28"/>
      <c r="D7" s="28"/>
      <c r="E7" s="29"/>
    </row>
    <row r="8" spans="2:5" ht="18" customHeight="1" thickBot="1">
      <c r="B8" s="81"/>
      <c r="C8" s="81"/>
      <c r="D8" s="81"/>
      <c r="E8" s="81"/>
    </row>
    <row r="9" spans="2:5" ht="35.25" customHeight="1">
      <c r="B9" s="85" t="s">
        <v>66</v>
      </c>
      <c r="C9" s="86"/>
      <c r="D9" s="86"/>
      <c r="E9" s="87"/>
    </row>
    <row r="10" spans="2:5" ht="24.75" customHeight="1">
      <c r="B10" s="49" t="s">
        <v>0</v>
      </c>
      <c r="C10" s="31" t="s">
        <v>1</v>
      </c>
      <c r="D10" s="32" t="s">
        <v>2</v>
      </c>
      <c r="E10" s="50" t="s">
        <v>3</v>
      </c>
    </row>
    <row r="11" spans="2:5" ht="24.75" customHeight="1">
      <c r="B11" s="42" t="s">
        <v>44</v>
      </c>
      <c r="C11" s="33" t="s">
        <v>6</v>
      </c>
      <c r="D11" s="35" t="s">
        <v>7</v>
      </c>
      <c r="E11" s="46">
        <v>8337710</v>
      </c>
    </row>
    <row r="12" spans="2:5" ht="24.75" customHeight="1">
      <c r="B12" s="51" t="s">
        <v>39</v>
      </c>
      <c r="C12" s="10" t="s">
        <v>40</v>
      </c>
      <c r="D12" s="11" t="s">
        <v>7</v>
      </c>
      <c r="E12" s="44">
        <f>+E50</f>
        <v>896000.3999999999</v>
      </c>
    </row>
    <row r="13" spans="2:5" ht="24.75" customHeight="1">
      <c r="B13" s="51" t="s">
        <v>71</v>
      </c>
      <c r="C13" s="10" t="s">
        <v>72</v>
      </c>
      <c r="D13" s="11" t="s">
        <v>73</v>
      </c>
      <c r="E13" s="44">
        <v>50000</v>
      </c>
    </row>
    <row r="14" spans="2:5" ht="24.75" customHeight="1">
      <c r="B14" s="51" t="s">
        <v>45</v>
      </c>
      <c r="C14" s="10" t="s">
        <v>45</v>
      </c>
      <c r="D14" s="11" t="s">
        <v>7</v>
      </c>
      <c r="E14" s="44">
        <v>2400</v>
      </c>
    </row>
    <row r="15" spans="2:5" ht="24.75" customHeight="1">
      <c r="B15" s="58" t="s">
        <v>47</v>
      </c>
      <c r="C15" s="59" t="s">
        <v>8</v>
      </c>
      <c r="D15" s="32" t="s">
        <v>9</v>
      </c>
      <c r="E15" s="60">
        <f>E11-SUM(E12:E14)</f>
        <v>7389309.6</v>
      </c>
    </row>
    <row r="16" spans="2:5" ht="24.75" customHeight="1">
      <c r="B16" s="51" t="s">
        <v>43</v>
      </c>
      <c r="C16" s="13" t="s">
        <v>60</v>
      </c>
      <c r="D16" s="11" t="s">
        <v>7</v>
      </c>
      <c r="E16" s="44">
        <v>150000</v>
      </c>
    </row>
    <row r="17" spans="2:5" ht="24.75" customHeight="1">
      <c r="B17" s="42" t="s">
        <v>67</v>
      </c>
      <c r="C17" s="36"/>
      <c r="D17" s="37"/>
      <c r="E17" s="52"/>
    </row>
    <row r="18" spans="2:5" ht="24.75" customHeight="1">
      <c r="B18" s="51" t="s">
        <v>41</v>
      </c>
      <c r="C18" s="13" t="s">
        <v>42</v>
      </c>
      <c r="D18" s="11" t="s">
        <v>7</v>
      </c>
      <c r="E18" s="44">
        <v>25000</v>
      </c>
    </row>
    <row r="19" spans="2:5" ht="24.75" customHeight="1">
      <c r="B19" s="90" t="s">
        <v>68</v>
      </c>
      <c r="C19" s="21" t="s">
        <v>69</v>
      </c>
      <c r="D19" s="92" t="s">
        <v>7</v>
      </c>
      <c r="E19" s="77"/>
    </row>
    <row r="20" spans="2:5" ht="47.25">
      <c r="B20" s="91"/>
      <c r="C20" s="71" t="s">
        <v>70</v>
      </c>
      <c r="D20" s="93"/>
      <c r="E20" s="78"/>
    </row>
    <row r="21" spans="2:5" ht="15.75">
      <c r="B21" s="51" t="s">
        <v>57</v>
      </c>
      <c r="C21" s="72" t="s">
        <v>58</v>
      </c>
      <c r="D21" s="11" t="s">
        <v>7</v>
      </c>
      <c r="E21" s="44">
        <v>50000</v>
      </c>
    </row>
    <row r="22" spans="2:5" ht="24.75" customHeight="1">
      <c r="B22" s="51" t="s">
        <v>52</v>
      </c>
      <c r="C22" s="13" t="s">
        <v>56</v>
      </c>
      <c r="D22" s="11" t="s">
        <v>7</v>
      </c>
      <c r="E22" s="44">
        <v>20000</v>
      </c>
    </row>
    <row r="23" spans="2:5" ht="24.75" customHeight="1">
      <c r="B23" s="51" t="s">
        <v>53</v>
      </c>
      <c r="C23" s="13" t="s">
        <v>54</v>
      </c>
      <c r="D23" s="11" t="s">
        <v>7</v>
      </c>
      <c r="E23" s="44">
        <v>15000</v>
      </c>
    </row>
    <row r="24" spans="2:5" ht="24.75" customHeight="1">
      <c r="B24" s="51" t="s">
        <v>59</v>
      </c>
      <c r="C24" s="13" t="s">
        <v>55</v>
      </c>
      <c r="D24" s="11" t="s">
        <v>7</v>
      </c>
      <c r="E24" s="44">
        <v>10000</v>
      </c>
    </row>
    <row r="25" spans="2:5" ht="24.75" customHeight="1">
      <c r="B25" s="51" t="s">
        <v>10</v>
      </c>
      <c r="C25" s="10" t="s">
        <v>51</v>
      </c>
      <c r="D25" s="11" t="s">
        <v>7</v>
      </c>
      <c r="E25" s="44">
        <v>200000</v>
      </c>
    </row>
    <row r="26" spans="2:5" ht="24.75" customHeight="1">
      <c r="B26" s="42" t="s">
        <v>50</v>
      </c>
      <c r="C26" s="34"/>
      <c r="D26" s="35"/>
      <c r="E26" s="46">
        <f>SUM(E16:E25)</f>
        <v>470000</v>
      </c>
    </row>
    <row r="27" spans="2:5" ht="24.75" customHeight="1" thickBot="1">
      <c r="B27" s="79" t="s">
        <v>11</v>
      </c>
      <c r="C27" s="80"/>
      <c r="D27" s="62" t="s">
        <v>9</v>
      </c>
      <c r="E27" s="63">
        <v>3195444</v>
      </c>
    </row>
    <row r="28" spans="2:5" ht="24.75" customHeight="1" thickBot="1">
      <c r="B28" s="14"/>
      <c r="C28" s="14"/>
      <c r="D28" s="14"/>
      <c r="E28" s="14"/>
    </row>
    <row r="29" spans="2:5" ht="36" customHeight="1">
      <c r="B29" s="38" t="s">
        <v>12</v>
      </c>
      <c r="C29" s="39" t="s">
        <v>13</v>
      </c>
      <c r="D29" s="40" t="s">
        <v>14</v>
      </c>
      <c r="E29" s="41" t="s">
        <v>15</v>
      </c>
    </row>
    <row r="30" spans="2:5" ht="24.75" customHeight="1">
      <c r="B30" s="42" t="s">
        <v>4</v>
      </c>
      <c r="C30" s="33" t="s">
        <v>38</v>
      </c>
      <c r="D30" s="33" t="s">
        <v>7</v>
      </c>
      <c r="E30" s="64" t="s">
        <v>5</v>
      </c>
    </row>
    <row r="31" spans="2:5" ht="24.75" customHeight="1">
      <c r="B31" s="43">
        <f>MAX(IF(E30=B57,D57,0),IF(E30=B58,D58,0),IF(E30=B59,D59,0),IF(E30=B60,D60,0))</f>
        <v>250000</v>
      </c>
      <c r="C31" s="12">
        <f>IF(E27&lt;=B31,E27-0,B31)</f>
        <v>250000</v>
      </c>
      <c r="D31" s="15">
        <v>0</v>
      </c>
      <c r="E31" s="44">
        <f>C31*D31</f>
        <v>0</v>
      </c>
    </row>
    <row r="32" spans="2:5" ht="24.75" customHeight="1">
      <c r="B32" s="43">
        <v>500000</v>
      </c>
      <c r="C32" s="12">
        <f>MAX(IF(E27&lt;=B32,E27-B31,B32-B31),IF(E27&gt;B31,,0))</f>
        <v>250000</v>
      </c>
      <c r="D32" s="15">
        <v>0.05</v>
      </c>
      <c r="E32" s="44">
        <f>C32*D32</f>
        <v>12500</v>
      </c>
    </row>
    <row r="33" spans="2:5" ht="24.75" customHeight="1">
      <c r="B33" s="43">
        <v>1000000</v>
      </c>
      <c r="C33" s="12">
        <f>MAX(IF(E27&lt;=B33,E27-B32,B33-B32),IF(E27&gt;B32,,0))</f>
        <v>500000</v>
      </c>
      <c r="D33" s="15">
        <v>0.2</v>
      </c>
      <c r="E33" s="44">
        <f>C33*D33</f>
        <v>100000</v>
      </c>
    </row>
    <row r="34" spans="2:6" ht="24.75" customHeight="1">
      <c r="B34" s="45" t="s">
        <v>16</v>
      </c>
      <c r="C34" s="12">
        <f>MAX(E27&gt;B33,E27-B33,0)</f>
        <v>2195444</v>
      </c>
      <c r="D34" s="15">
        <v>0.3</v>
      </c>
      <c r="E34" s="44">
        <f>C34*D34</f>
        <v>658633.2</v>
      </c>
      <c r="F34" s="2"/>
    </row>
    <row r="35" spans="2:5" s="4" customFormat="1" ht="24.75" customHeight="1">
      <c r="B35" s="65" t="s">
        <v>17</v>
      </c>
      <c r="C35" s="59"/>
      <c r="D35" s="32" t="s">
        <v>9</v>
      </c>
      <c r="E35" s="60">
        <f>SUM(E31:E34)</f>
        <v>771133.2</v>
      </c>
    </row>
    <row r="36" spans="2:5" s="4" customFormat="1" ht="24.75" customHeight="1">
      <c r="B36" s="75" t="s">
        <v>64</v>
      </c>
      <c r="C36" s="73" t="s">
        <v>65</v>
      </c>
      <c r="D36" s="35" t="s">
        <v>9</v>
      </c>
      <c r="E36" s="44">
        <f>IF(AND(E27&gt;=B31,E27&lt;=500000),MIN(E32,12500),0)</f>
        <v>0</v>
      </c>
    </row>
    <row r="37" spans="2:5" s="4" customFormat="1" ht="24.75" customHeight="1">
      <c r="B37" s="75" t="s">
        <v>63</v>
      </c>
      <c r="C37" s="73"/>
      <c r="D37" s="35" t="s">
        <v>9</v>
      </c>
      <c r="E37" s="46">
        <f>+E35-E36</f>
        <v>771133.2</v>
      </c>
    </row>
    <row r="38" spans="2:5" ht="24.75" customHeight="1">
      <c r="B38" s="76" t="s">
        <v>49</v>
      </c>
      <c r="C38" s="74" t="s">
        <v>62</v>
      </c>
      <c r="D38" s="16">
        <v>0.1</v>
      </c>
      <c r="E38" s="44">
        <f>IF(AND(E27&gt;5000000,E27&lt;10000000),E35*D38,0)</f>
        <v>0</v>
      </c>
    </row>
    <row r="39" spans="2:5" ht="24.75" customHeight="1">
      <c r="B39" s="76" t="s">
        <v>49</v>
      </c>
      <c r="C39" s="74" t="s">
        <v>61</v>
      </c>
      <c r="D39" s="16">
        <v>0.15</v>
      </c>
      <c r="E39" s="44">
        <f>IF(E27&gt;10000000,E35*D39,0)</f>
        <v>0</v>
      </c>
    </row>
    <row r="40" spans="2:5" s="4" customFormat="1" ht="24.75" customHeight="1">
      <c r="B40" s="65" t="s">
        <v>48</v>
      </c>
      <c r="C40" s="32"/>
      <c r="D40" s="66" t="s">
        <v>9</v>
      </c>
      <c r="E40" s="60">
        <f>ROUND(E35+E39,0)</f>
        <v>771133</v>
      </c>
    </row>
    <row r="41" spans="2:5" ht="24.75" customHeight="1">
      <c r="B41" s="47" t="s">
        <v>18</v>
      </c>
      <c r="C41" s="17"/>
      <c r="D41" s="15">
        <v>0.04</v>
      </c>
      <c r="E41" s="48">
        <f>+ROUND(E40*D41,0)</f>
        <v>30845</v>
      </c>
    </row>
    <row r="42" spans="2:5" ht="24.75" customHeight="1" thickBot="1">
      <c r="B42" s="67" t="s">
        <v>46</v>
      </c>
      <c r="C42" s="61"/>
      <c r="D42" s="62" t="s">
        <v>9</v>
      </c>
      <c r="E42" s="63">
        <f>+E40+E41</f>
        <v>801978</v>
      </c>
    </row>
    <row r="43" spans="2:5" ht="24.75" customHeight="1">
      <c r="B43" s="14"/>
      <c r="C43" s="14"/>
      <c r="D43" s="14"/>
      <c r="E43" s="18"/>
    </row>
    <row r="44" spans="2:5" ht="24.75" customHeight="1" thickBot="1">
      <c r="B44" s="84"/>
      <c r="C44" s="84"/>
      <c r="D44" s="84"/>
      <c r="E44" s="84"/>
    </row>
    <row r="45" spans="2:5" ht="24.75" customHeight="1">
      <c r="B45" s="85" t="s">
        <v>19</v>
      </c>
      <c r="C45" s="86"/>
      <c r="D45" s="86"/>
      <c r="E45" s="87"/>
    </row>
    <row r="46" spans="2:5" ht="24.75" customHeight="1">
      <c r="B46" s="88" t="s">
        <v>20</v>
      </c>
      <c r="C46" s="89"/>
      <c r="D46" s="68" t="s">
        <v>23</v>
      </c>
      <c r="E46" s="50" t="s">
        <v>21</v>
      </c>
    </row>
    <row r="47" spans="2:5" ht="24.75" customHeight="1">
      <c r="B47" s="82" t="s">
        <v>22</v>
      </c>
      <c r="C47" s="83"/>
      <c r="D47" s="20" t="s">
        <v>23</v>
      </c>
      <c r="E47" s="44">
        <v>2799996</v>
      </c>
    </row>
    <row r="48" spans="2:5" ht="24.75" customHeight="1">
      <c r="B48" s="82" t="s">
        <v>24</v>
      </c>
      <c r="C48" s="83"/>
      <c r="D48" s="20" t="s">
        <v>23</v>
      </c>
      <c r="E48" s="44">
        <v>1119996</v>
      </c>
    </row>
    <row r="49" spans="2:5" ht="24.75" customHeight="1">
      <c r="B49" s="82" t="s">
        <v>25</v>
      </c>
      <c r="C49" s="83"/>
      <c r="D49" s="20" t="s">
        <v>23</v>
      </c>
      <c r="E49" s="44">
        <v>1176000</v>
      </c>
    </row>
    <row r="50" spans="2:5" ht="24.75" customHeight="1">
      <c r="B50" s="69" t="s">
        <v>26</v>
      </c>
      <c r="C50" s="59"/>
      <c r="D50" s="59"/>
      <c r="E50" s="70">
        <f>MIN(E51:E53)</f>
        <v>896000.3999999999</v>
      </c>
    </row>
    <row r="51" spans="2:5" ht="24.75" customHeight="1">
      <c r="B51" s="53">
        <v>1</v>
      </c>
      <c r="C51" s="19" t="s">
        <v>27</v>
      </c>
      <c r="D51" s="20" t="s">
        <v>9</v>
      </c>
      <c r="E51" s="44">
        <f>E48</f>
        <v>1119996</v>
      </c>
    </row>
    <row r="52" spans="2:5" ht="24.75" customHeight="1">
      <c r="B52" s="53">
        <v>2</v>
      </c>
      <c r="C52" s="19" t="s">
        <v>28</v>
      </c>
      <c r="D52" s="20" t="s">
        <v>9</v>
      </c>
      <c r="E52" s="44">
        <f>IF(E46=B62,E47*D62,E47*D63)</f>
        <v>1399998</v>
      </c>
    </row>
    <row r="53" spans="2:6" ht="24.75" customHeight="1" thickBot="1">
      <c r="B53" s="54">
        <v>3</v>
      </c>
      <c r="C53" s="55" t="s">
        <v>29</v>
      </c>
      <c r="D53" s="56" t="s">
        <v>9</v>
      </c>
      <c r="E53" s="57">
        <f>E49-(10%*(E47))</f>
        <v>896000.3999999999</v>
      </c>
      <c r="F53" s="5"/>
    </row>
    <row r="54" ht="24.75" customHeight="1">
      <c r="E54" s="6"/>
    </row>
    <row r="55" spans="2:3" ht="18" customHeight="1">
      <c r="B55" s="7"/>
      <c r="C55" s="8"/>
    </row>
    <row r="56" spans="2:4" ht="15.75" customHeight="1" hidden="1">
      <c r="B56" s="1" t="s">
        <v>30</v>
      </c>
      <c r="C56" s="1" t="s">
        <v>31</v>
      </c>
      <c r="D56" s="1" t="s">
        <v>32</v>
      </c>
    </row>
    <row r="57" spans="2:4" ht="15.75" customHeight="1" hidden="1">
      <c r="B57" s="1" t="s">
        <v>5</v>
      </c>
      <c r="C57" s="8" t="s">
        <v>33</v>
      </c>
      <c r="D57" s="3">
        <v>250000</v>
      </c>
    </row>
    <row r="58" spans="2:4" ht="15.75" customHeight="1" hidden="1">
      <c r="B58" s="1" t="s">
        <v>34</v>
      </c>
      <c r="C58" s="8" t="s">
        <v>33</v>
      </c>
      <c r="D58" s="3">
        <v>250000</v>
      </c>
    </row>
    <row r="59" spans="2:4" ht="15.75" customHeight="1" hidden="1">
      <c r="B59" s="1" t="s">
        <v>35</v>
      </c>
      <c r="C59" s="1">
        <v>60</v>
      </c>
      <c r="D59" s="3">
        <v>300000</v>
      </c>
    </row>
    <row r="60" spans="2:4" ht="15.75" customHeight="1" hidden="1">
      <c r="B60" s="1" t="s">
        <v>36</v>
      </c>
      <c r="C60" s="1">
        <v>80</v>
      </c>
      <c r="D60" s="3">
        <v>500000</v>
      </c>
    </row>
    <row r="61" ht="15.75" customHeight="1" hidden="1">
      <c r="D61" s="6"/>
    </row>
    <row r="62" spans="2:4" ht="15.75" customHeight="1" hidden="1">
      <c r="B62" s="8" t="s">
        <v>21</v>
      </c>
      <c r="D62" s="9">
        <v>0.5</v>
      </c>
    </row>
    <row r="63" spans="2:4" ht="15.75" customHeight="1" hidden="1">
      <c r="B63" s="8" t="s">
        <v>37</v>
      </c>
      <c r="D63" s="9">
        <v>0.4</v>
      </c>
    </row>
  </sheetData>
  <sheetProtection/>
  <mergeCells count="12">
    <mergeCell ref="B19:B20"/>
    <mergeCell ref="D19:D20"/>
    <mergeCell ref="E19:E20"/>
    <mergeCell ref="B27:C27"/>
    <mergeCell ref="B8:E8"/>
    <mergeCell ref="B49:C49"/>
    <mergeCell ref="B44:E44"/>
    <mergeCell ref="B9:E9"/>
    <mergeCell ref="B45:E45"/>
    <mergeCell ref="B46:C46"/>
    <mergeCell ref="B47:C47"/>
    <mergeCell ref="B48:C48"/>
  </mergeCells>
  <dataValidations count="9">
    <dataValidation type="list" allowBlank="1" showInputMessage="1" showErrorMessage="1" sqref="E46">
      <formula1>$B$62:$B$63</formula1>
    </dataValidation>
    <dataValidation type="list" allowBlank="1" showInputMessage="1" showErrorMessage="1" sqref="E30">
      <formula1>$B$57:$B$60</formula1>
    </dataValidation>
    <dataValidation errorStyle="warning" type="whole" operator="lessThanOrEqual" allowBlank="1" showInputMessage="1" showErrorMessage="1" errorTitle="Benefit Limit" error="Are you sure you are eligible for Home Loan Interest Benefit beyond Rs. 1.5 Lakhs and upto Rs. 2.5 Lakhs " sqref="E26">
      <formula1>150000</formula1>
    </dataValidation>
    <dataValidation type="whole" operator="lessThanOrEqual" allowBlank="1" showInputMessage="1" showErrorMessage="1" promptTitle="Should be Rs. 1.5 Lakh or less" errorTitle="Deduction Limit" error="Should be less than or equal to Rs. 1.5 Lakh" sqref="E16">
      <formula1>150000</formula1>
    </dataValidation>
    <dataValidation type="whole" operator="lessThanOrEqual" allowBlank="1" showInputMessage="1" showErrorMessage="1" errorTitle="Deduction Limit" error="Should be less than Rs. 15,000 or Rs. 35,000 if parents are also covered and are over 60 year" sqref="E18:E19 E21">
      <formula1>35000</formula1>
    </dataValidation>
    <dataValidation type="whole" operator="lessThanOrEqual" allowBlank="1" showInputMessage="1" showErrorMessage="1" errorTitle="Benefit Limit" error="Should be less than Rs. 2.0 lakhs" sqref="E25">
      <formula1>200000</formula1>
    </dataValidation>
    <dataValidation operator="lessThanOrEqual" allowBlank="1" showInputMessage="1" showErrorMessage="1" errorTitle="Deduction Limit" error="Should be less than Rs. 15,000 or Rs. 35,000 if parents are also covered and are over 60 year" sqref="E22:E23"/>
    <dataValidation type="whole" operator="lessThanOrEqual" allowBlank="1" showInputMessage="1" showErrorMessage="1" errorTitle="Deduction Limit" error="Should be less than Rs. 10,000 which is the limit specified" sqref="E24">
      <formula1>10000</formula1>
    </dataValidation>
    <dataValidation type="whole" operator="lessThanOrEqual" allowBlank="1" showInputMessage="1" showErrorMessage="1" errorTitle="Deduction Limit" error="Should be less than or equal to Rs. 50,000." sqref="E17">
      <formula1>50000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Sadique Neelgund</dc:creator>
  <cp:keywords/>
  <dc:description/>
  <cp:lastModifiedBy>Admin</cp:lastModifiedBy>
  <cp:lastPrinted>2019-04-26T08:54:36Z</cp:lastPrinted>
  <dcterms:created xsi:type="dcterms:W3CDTF">2013-02-28T10:39:16Z</dcterms:created>
  <dcterms:modified xsi:type="dcterms:W3CDTF">2019-04-26T10:42:30Z</dcterms:modified>
  <cp:category/>
  <cp:version/>
  <cp:contentType/>
  <cp:contentStatus/>
</cp:coreProperties>
</file>